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Maluliyet" sheetId="1" r:id="rId1"/>
    <sheet name="Olum" sheetId="2" r:id="rId2"/>
    <sheet name="Kidem_Ihba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<sst xmlns="http://schemas.openxmlformats.org/spreadsheetml/2006/main" count="80" uniqueCount="55">
  <si>
    <t>İş Kazası Tazminat Hesaplama – Maluliyet (Sürekli İş Göremezlik)</t>
  </si>
  <si>
    <t>Girdiler</t>
  </si>
  <si>
    <t>Değer</t>
  </si>
  <si>
    <t>Yardımcı Hesaplamalar</t>
  </si>
  <si>
    <t>İşçi Yaşı</t>
  </si>
  <si>
    <t>Yıllık Net Gelir (TL)</t>
  </si>
  <si>
    <t>Cinsiyet (Kadın/Erkek - sadece bilgilendirme)</t>
  </si>
  <si>
    <t>Erkek</t>
  </si>
  <si>
    <t>Aktif Yıl (60 - Yaş, min 0)</t>
  </si>
  <si>
    <t>Net Aylık Ücret (TL)</t>
  </si>
  <si>
    <t>İşveren Kusur Oranı (%)</t>
  </si>
  <si>
    <t>Maluliyet Oranı (%)</t>
  </si>
  <si>
    <t>SGK Geçici Ödenek (TL)</t>
  </si>
  <si>
    <t>İşçinin Kusur Oranı (%)</t>
  </si>
  <si>
    <t>Yıllık Gelir Kaybı (TL)</t>
  </si>
  <si>
    <t>Geçici İş Göremezlik Süresi (Ay)</t>
  </si>
  <si>
    <t>İskonto Oranı (r)</t>
  </si>
  <si>
    <t>SGK Geçici Ödenek Oranı (%) (ör. ayakta ~66)</t>
  </si>
  <si>
    <t>Gelecek Dönem PV Katsayısı</t>
  </si>
  <si>
    <t>Tıbbi/Tedavi Giderleri (TL)</t>
  </si>
  <si>
    <t>Diğer Masraflar (TL)</t>
  </si>
  <si>
    <t>Aktif Çalışma Yaşı Sınırı</t>
  </si>
  <si>
    <t>İskonto Oranı (%) (yıllık)</t>
  </si>
  <si>
    <t>Manevi Tazminat (TL) – İsteğe bağlı</t>
  </si>
  <si>
    <t>Hesaplamalar</t>
  </si>
  <si>
    <t>Tutar (TL)</t>
  </si>
  <si>
    <t>Geçici Dönem Ücret Kaybı (Net)</t>
  </si>
  <si>
    <t>Gelecek Dönem Gelir Kaybı (PV)</t>
  </si>
  <si>
    <t>Tıbbi/Tedavi Giderleri</t>
  </si>
  <si>
    <t>Diğer Masraflar</t>
  </si>
  <si>
    <t>Toplam Ekonomik Zarar (Brüt)</t>
  </si>
  <si>
    <t>İşverenden Talep Edilebilir (Ekonomik) (Kusur Uygulandı)</t>
  </si>
  <si>
    <t>Manevi Tazminat (Hakim Takdiri)</t>
  </si>
  <si>
    <t>Toplam Talep (Ekonomik + Manevi)</t>
  </si>
  <si>
    <t>Notlar:</t>
  </si>
  <si>
    <t>İş Kazası – Destekten Yoksun Kalma (Ölüm)</t>
  </si>
  <si>
    <t>Müteveffa Yaşı</t>
  </si>
  <si>
    <t>Cinsiyet (Kadın/Erkek - bilgilendirme)</t>
  </si>
  <si>
    <t>Destek Oranı</t>
  </si>
  <si>
    <t>Destek Oranı (%) (örn. eş+1 çocuk ≈ 66)</t>
  </si>
  <si>
    <t>Yıllık Destek Tutarı (TL)</t>
  </si>
  <si>
    <t>Tıbbi/Cenaze Giderleri (TL)</t>
  </si>
  <si>
    <t>Manevi Tazminat (TL) – Yakınlar</t>
  </si>
  <si>
    <t>Gelecek Dönem Destek Kaybı (PV)</t>
  </si>
  <si>
    <t>Tıbbi/Cenaze Giderleri</t>
  </si>
  <si>
    <t>İşverenden Talep (Kusur Uygulandı)</t>
  </si>
  <si>
    <t>Manevi Tazminat (Yakınlar)</t>
  </si>
  <si>
    <t>Kıdem ve İhbar Tazminatı Hesaplama (Bilgi Amaçlı)</t>
  </si>
  <si>
    <t>Çalışma Süresi (Yıl)</t>
  </si>
  <si>
    <t>Kıdem Tazminatı (Yıl × Brüt Aylık)</t>
  </si>
  <si>
    <t>Brüt Aylık Ücret (TL)</t>
  </si>
  <si>
    <t>İhbar Süresi (Hafta)</t>
  </si>
  <si>
    <t>Fesih Nedeni (Serbest metin)</t>
  </si>
  <si>
    <t>Sürekli İş Göremezlik</t>
  </si>
  <si>
    <t>İhbar Tazminatı (Hafta/4,345 × Brüt Aylık)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</si>
</sst>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i/>
      <sz val="11"/>
      <color rgb="FF555555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0" borderId="1" xfId="0" applyBorder="1"/>
    <xf numFmtId="4" fontId="3" fillId="4" borderId="1" xfId="0" applyNumberFormat="1" applyFont="1" applyFill="1" applyBorder="1"/>
    <xf numFmtId="4" fontId="0" fillId="0" borderId="1" xfId="0" applyNumberForma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33" sqref="A33"/>
    </sheetView>
  </sheetViews>
  <sheetFormatPr defaultColWidth="9" defaultRowHeight="15" outlineLevelCol="5"/>
  <cols>
    <col min="1" max="1" width="48.7142857142857" customWidth="1"/>
    <col min="2" max="2" width="22.7142857142857" customWidth="1"/>
    <col min="4" max="4" width="40.7142857142857" customWidth="1"/>
    <col min="5" max="5" width="22.7142857142857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3" spans="1:1">
      <c r="A3" s="2"/>
    </row>
    <row r="5" spans="1:5">
      <c r="A5" s="3" t="s">
        <v>1</v>
      </c>
      <c r="B5" s="3" t="s">
        <v>2</v>
      </c>
      <c r="D5" s="3" t="s">
        <v>3</v>
      </c>
      <c r="E5" s="3" t="s">
        <v>2</v>
      </c>
    </row>
    <row r="6" spans="1:5">
      <c r="A6" s="4" t="s">
        <v>4</v>
      </c>
      <c r="B6" s="5">
        <v>45</v>
      </c>
      <c r="D6" s="6" t="s">
        <v>5</v>
      </c>
      <c r="E6" s="8">
        <f>B8*12</f>
        <v>240000</v>
      </c>
    </row>
    <row r="7" spans="1:5">
      <c r="A7" s="4" t="s">
        <v>6</v>
      </c>
      <c r="B7" s="5" t="s">
        <v>7</v>
      </c>
      <c r="D7" s="6" t="s">
        <v>8</v>
      </c>
      <c r="E7" s="8">
        <f>MAX(B14-B6,0)</f>
        <v>0</v>
      </c>
    </row>
    <row r="8" spans="1:5">
      <c r="A8" s="4" t="s">
        <v>9</v>
      </c>
      <c r="B8" s="5">
        <v>20000</v>
      </c>
      <c r="D8" s="6" t="s">
        <v>10</v>
      </c>
      <c r="E8" s="8">
        <f>MAX(0,100-B9)</f>
        <v>60</v>
      </c>
    </row>
    <row r="9" spans="1:5">
      <c r="A9" s="4" t="s">
        <v>11</v>
      </c>
      <c r="B9" s="5">
        <v>40</v>
      </c>
      <c r="D9" s="6" t="s">
        <v>12</v>
      </c>
      <c r="E9" s="8">
        <f>B8*B10*B11/100</f>
        <v>16000</v>
      </c>
    </row>
    <row r="10" spans="1:5">
      <c r="A10" s="4" t="s">
        <v>13</v>
      </c>
      <c r="B10" s="5">
        <v>20</v>
      </c>
      <c r="D10" s="6" t="s">
        <v>14</v>
      </c>
      <c r="E10" s="8" t="e">
        <f>E6*(B7/100)</f>
        <v>#VALUE!</v>
      </c>
    </row>
    <row r="11" spans="1:5">
      <c r="A11" s="4" t="s">
        <v>15</v>
      </c>
      <c r="B11" s="5">
        <v>4</v>
      </c>
      <c r="D11" s="6" t="s">
        <v>16</v>
      </c>
      <c r="E11" s="8">
        <f>B15/100</f>
        <v>0.6</v>
      </c>
    </row>
    <row r="12" spans="1:5">
      <c r="A12" s="4" t="s">
        <v>17</v>
      </c>
      <c r="B12" s="5">
        <v>66</v>
      </c>
      <c r="D12" s="6" t="s">
        <v>18</v>
      </c>
      <c r="E12" s="8">
        <f>IF(E11&gt;0,(1-(1+E11)^(-E7))/E11,E7)</f>
        <v>0</v>
      </c>
    </row>
    <row r="13" spans="1:2">
      <c r="A13" s="4" t="s">
        <v>19</v>
      </c>
      <c r="B13" s="5">
        <v>50000</v>
      </c>
    </row>
    <row r="14" spans="1:2">
      <c r="A14" s="4" t="s">
        <v>20</v>
      </c>
      <c r="B14" s="5">
        <v>0</v>
      </c>
    </row>
    <row r="15" spans="1:2">
      <c r="A15" s="4" t="s">
        <v>21</v>
      </c>
      <c r="B15" s="5">
        <v>60</v>
      </c>
    </row>
    <row r="16" spans="1:2">
      <c r="A16" s="4" t="s">
        <v>22</v>
      </c>
      <c r="B16" s="5">
        <v>10</v>
      </c>
    </row>
    <row r="17" spans="1:2">
      <c r="A17" s="4" t="s">
        <v>23</v>
      </c>
      <c r="B17" s="5">
        <v>100000</v>
      </c>
    </row>
    <row r="18" spans="1:2">
      <c r="A18" s="3" t="s">
        <v>24</v>
      </c>
      <c r="B18" s="3" t="s">
        <v>25</v>
      </c>
    </row>
    <row r="19" spans="1:2">
      <c r="A19" s="6" t="s">
        <v>26</v>
      </c>
      <c r="B19" s="8">
        <f>B8*B10-E9</f>
        <v>384000</v>
      </c>
    </row>
    <row r="20" spans="1:2">
      <c r="A20" s="6" t="s">
        <v>27</v>
      </c>
      <c r="B20" s="8" t="e">
        <f>E10*E12</f>
        <v>#VALUE!</v>
      </c>
    </row>
    <row r="21" spans="1:2">
      <c r="A21" s="6" t="s">
        <v>28</v>
      </c>
      <c r="B21" s="8">
        <f>B12</f>
        <v>66</v>
      </c>
    </row>
    <row r="22" spans="1:2">
      <c r="A22" s="6" t="s">
        <v>29</v>
      </c>
      <c r="B22" s="8">
        <f>B13</f>
        <v>50000</v>
      </c>
    </row>
    <row r="23" spans="1:2">
      <c r="A23" s="6" t="s">
        <v>30</v>
      </c>
      <c r="B23" s="7" t="e">
        <f>SUM(B19:B22)+B20</f>
        <v>#VALUE!</v>
      </c>
    </row>
    <row r="24" spans="1:2">
      <c r="A24" s="6" t="s">
        <v>31</v>
      </c>
      <c r="B24" s="7" t="e">
        <f>B23*(E8/100)</f>
        <v>#VALUE!</v>
      </c>
    </row>
    <row r="25" spans="1:2">
      <c r="A25" s="6" t="s">
        <v>32</v>
      </c>
      <c r="B25" s="8">
        <f>B16</f>
        <v>10</v>
      </c>
    </row>
    <row r="26" spans="1:2">
      <c r="A26" s="6" t="s">
        <v>33</v>
      </c>
      <c r="B26" s="7" t="e">
        <f>B24+B25</f>
        <v>#VALUE!</v>
      </c>
    </row>
    <row r="28" spans="1:1">
      <c r="A28" s="3" t="s">
        <v>34</v>
      </c>
    </row>
    <row r="29" spans="1:1">
      <c r="A29" s="2"/>
    </row>
    <row r="30" spans="1:1">
      <c r="A30" s="2"/>
    </row>
    <row r="31" spans="1:1">
      <c r="A31" s="2"/>
    </row>
  </sheetData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3" sqref="A3"/>
    </sheetView>
  </sheetViews>
  <sheetFormatPr defaultColWidth="9" defaultRowHeight="15" outlineLevelCol="5"/>
  <cols>
    <col min="1" max="1" width="50.7142857142857" customWidth="1"/>
    <col min="2" max="2" width="22.7142857142857" customWidth="1"/>
    <col min="4" max="4" width="40.7142857142857" customWidth="1"/>
    <col min="5" max="5" width="22.7142857142857" customWidth="1"/>
  </cols>
  <sheetData>
    <row r="1" ht="18.75" spans="1:6">
      <c r="A1" s="1" t="s">
        <v>35</v>
      </c>
      <c r="B1" s="1"/>
      <c r="C1" s="1"/>
      <c r="D1" s="1"/>
      <c r="E1" s="1"/>
      <c r="F1" s="1"/>
    </row>
    <row r="3" spans="1:1">
      <c r="A3" s="2"/>
    </row>
    <row r="5" spans="1:5">
      <c r="A5" s="3" t="s">
        <v>1</v>
      </c>
      <c r="B5" s="3" t="s">
        <v>2</v>
      </c>
      <c r="D5" s="3" t="s">
        <v>3</v>
      </c>
      <c r="E5" s="3" t="s">
        <v>2</v>
      </c>
    </row>
    <row r="6" spans="1:5">
      <c r="A6" s="4" t="s">
        <v>36</v>
      </c>
      <c r="B6" s="5">
        <v>40</v>
      </c>
      <c r="D6" s="6" t="s">
        <v>5</v>
      </c>
      <c r="E6" s="8">
        <f>B8*12</f>
        <v>264000</v>
      </c>
    </row>
    <row r="7" spans="1:5">
      <c r="A7" s="4" t="s">
        <v>37</v>
      </c>
      <c r="B7" s="5" t="s">
        <v>7</v>
      </c>
      <c r="D7" s="6" t="s">
        <v>8</v>
      </c>
      <c r="E7" s="8">
        <f>MAX(B10-B6,0)</f>
        <v>0</v>
      </c>
    </row>
    <row r="8" spans="1:5">
      <c r="A8" s="4" t="s">
        <v>9</v>
      </c>
      <c r="B8" s="5">
        <v>22000</v>
      </c>
      <c r="D8" s="6" t="s">
        <v>38</v>
      </c>
      <c r="E8" s="8">
        <f>B9/100</f>
        <v>0.66</v>
      </c>
    </row>
    <row r="9" spans="1:5">
      <c r="A9" s="4" t="s">
        <v>39</v>
      </c>
      <c r="B9" s="5">
        <v>66</v>
      </c>
      <c r="D9" s="6" t="s">
        <v>40</v>
      </c>
      <c r="E9" s="8">
        <f>E6*E8</f>
        <v>174240</v>
      </c>
    </row>
    <row r="10" spans="1:5">
      <c r="A10" s="4" t="s">
        <v>13</v>
      </c>
      <c r="B10" s="5">
        <v>0</v>
      </c>
      <c r="D10" s="6" t="s">
        <v>16</v>
      </c>
      <c r="E10" s="8">
        <f>B11/100</f>
        <v>0.6</v>
      </c>
    </row>
    <row r="11" spans="1:5">
      <c r="A11" s="4" t="s">
        <v>21</v>
      </c>
      <c r="B11" s="5">
        <v>60</v>
      </c>
      <c r="D11" s="6" t="s">
        <v>18</v>
      </c>
      <c r="E11" s="8">
        <f>IF(E10&gt;0,(1-(1+E10)^(-E7))/E10,E7)</f>
        <v>0</v>
      </c>
    </row>
    <row r="12" spans="1:2">
      <c r="A12" s="4" t="s">
        <v>22</v>
      </c>
      <c r="B12" s="5">
        <v>10</v>
      </c>
    </row>
    <row r="13" spans="1:2">
      <c r="A13" s="4" t="s">
        <v>41</v>
      </c>
      <c r="B13" s="5">
        <v>20000</v>
      </c>
    </row>
    <row r="14" spans="1:2">
      <c r="A14" s="4" t="s">
        <v>20</v>
      </c>
      <c r="B14" s="5">
        <v>0</v>
      </c>
    </row>
    <row r="15" spans="1:2">
      <c r="A15" s="4" t="s">
        <v>42</v>
      </c>
      <c r="B15" s="5">
        <v>100000</v>
      </c>
    </row>
    <row r="18" spans="1:2">
      <c r="A18" s="3" t="s">
        <v>24</v>
      </c>
      <c r="B18" s="3" t="s">
        <v>25</v>
      </c>
    </row>
    <row r="19" spans="1:2">
      <c r="A19" s="6" t="s">
        <v>43</v>
      </c>
      <c r="B19" s="8">
        <f>E9*E11</f>
        <v>0</v>
      </c>
    </row>
    <row r="20" spans="1:2">
      <c r="A20" s="6" t="s">
        <v>44</v>
      </c>
      <c r="B20" s="8">
        <f>B12</f>
        <v>10</v>
      </c>
    </row>
    <row r="21" spans="1:2">
      <c r="A21" s="6" t="s">
        <v>29</v>
      </c>
      <c r="B21" s="8">
        <f>B13</f>
        <v>20000</v>
      </c>
    </row>
    <row r="22" spans="1:2">
      <c r="A22" s="6" t="s">
        <v>30</v>
      </c>
      <c r="B22" s="7">
        <f>SUM(B19:B21)</f>
        <v>20010</v>
      </c>
    </row>
    <row r="23" spans="1:2">
      <c r="A23" s="6" t="s">
        <v>45</v>
      </c>
      <c r="B23" s="7">
        <f>B22*(1-B10/100)</f>
        <v>20010</v>
      </c>
    </row>
    <row r="24" spans="1:2">
      <c r="A24" s="6" t="s">
        <v>46</v>
      </c>
      <c r="B24" s="8">
        <f>B14</f>
        <v>0</v>
      </c>
    </row>
    <row r="25" spans="1:2">
      <c r="A25" s="6" t="s">
        <v>33</v>
      </c>
      <c r="B25" s="7">
        <f>B23+B24</f>
        <v>20010</v>
      </c>
    </row>
    <row r="27" spans="1:1">
      <c r="A27" s="3" t="s">
        <v>34</v>
      </c>
    </row>
    <row r="28" spans="1:1">
      <c r="A28" s="2"/>
    </row>
    <row r="29" spans="1:1">
      <c r="A29" s="2"/>
    </row>
    <row r="30" spans="1:1">
      <c r="A30" s="2"/>
    </row>
  </sheetData>
  <mergeCells count="1">
    <mergeCell ref="A1:F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3" sqref="A3"/>
    </sheetView>
  </sheetViews>
  <sheetFormatPr defaultColWidth="9" defaultRowHeight="15" outlineLevelCol="4"/>
  <cols>
    <col min="1" max="1" width="42.7142857142857" customWidth="1"/>
    <col min="2" max="2" width="30.7142857142857" customWidth="1"/>
    <col min="4" max="4" width="48.7142857142857" customWidth="1"/>
    <col min="5" max="5" width="22.7142857142857" customWidth="1"/>
  </cols>
  <sheetData>
    <row r="1" ht="18.75" spans="1:5">
      <c r="A1" s="1" t="s">
        <v>47</v>
      </c>
      <c r="B1" s="1"/>
      <c r="C1" s="1"/>
      <c r="D1" s="1"/>
      <c r="E1" s="1"/>
    </row>
    <row r="3" spans="1:1">
      <c r="A3" s="2"/>
    </row>
    <row r="5" spans="1:5">
      <c r="A5" s="3" t="s">
        <v>1</v>
      </c>
      <c r="B5" s="3" t="s">
        <v>2</v>
      </c>
      <c r="D5" s="3" t="s">
        <v>24</v>
      </c>
      <c r="E5" s="3" t="s">
        <v>25</v>
      </c>
    </row>
    <row r="6" spans="1:5">
      <c r="A6" s="4" t="s">
        <v>48</v>
      </c>
      <c r="B6" s="5">
        <v>5</v>
      </c>
      <c r="D6" s="6" t="s">
        <v>49</v>
      </c>
      <c r="E6" s="7">
        <f>B6*B7</f>
        <v>150000</v>
      </c>
    </row>
    <row r="7" spans="1:5">
      <c r="A7" s="4" t="s">
        <v>50</v>
      </c>
      <c r="B7" s="5">
        <v>30000</v>
      </c>
      <c r="D7" s="6" t="s">
        <v>51</v>
      </c>
      <c r="E7" s="8">
        <f>IF(B6&lt;0.5,2,IF(B6&lt;1.5,4,IF(B6&lt;3,6,8)))</f>
        <v>8</v>
      </c>
    </row>
    <row r="8" spans="1:5">
      <c r="A8" s="4" t="s">
        <v>52</v>
      </c>
      <c r="B8" s="5" t="s">
        <v>53</v>
      </c>
      <c r="D8" s="6" t="s">
        <v>54</v>
      </c>
      <c r="E8" s="7">
        <f>(E7/4.345)*B7</f>
        <v>55235.9033371692</v>
      </c>
    </row>
    <row r="10" spans="1:1">
      <c r="A10" s="2"/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Maluliyet</vt:lpstr>
      <vt:lpstr>Olum</vt:lpstr>
      <vt:lpstr>Kidem_Ihbar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</cp:lastModifiedBy>
  <dcterms:created xsi:type="dcterms:W3CDTF">2025-08-13T12:14:00Z</dcterms:created>
  <dcterms:modified xsi:type="dcterms:W3CDTF">2025-08-13T12:15:03Z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8C83F504F40847FB83EDB7DF1D2EB58E_12</vt:lpwstr>
  </property>
  <property fmtid="{D5CDD505-2E9C-101B-9397-08002B2CF9AE}" pid="3" name="KSOProductBuildVer">
    <vt:lpwstr>1033-12.2.0.21931</vt:lpwstr>
  </property>
</Properties>
</file>